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480" yWindow="285" windowWidth="12225" windowHeight="92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32" i="1"/>
  <c r="E26"/>
  <c r="G22"/>
  <c r="G21"/>
  <c r="G20"/>
  <c r="G19"/>
  <c r="G18"/>
  <c r="B29" l="1"/>
  <c r="G23"/>
  <c r="B32" s="1"/>
  <c r="B33" l="1"/>
  <c r="D31"/>
  <c r="B31"/>
</calcChain>
</file>

<file path=xl/sharedStrings.xml><?xml version="1.0" encoding="utf-8"?>
<sst xmlns="http://schemas.openxmlformats.org/spreadsheetml/2006/main" count="65" uniqueCount="38">
  <si>
    <t>Kinderbetreuung 2 Jährige</t>
  </si>
  <si>
    <t>Kinderbetreuung 3 Jährige</t>
  </si>
  <si>
    <t>Tarifrechner</t>
  </si>
  <si>
    <t>MO</t>
  </si>
  <si>
    <t>DI</t>
  </si>
  <si>
    <t>MI</t>
  </si>
  <si>
    <t>DO</t>
  </si>
  <si>
    <t>FR</t>
  </si>
  <si>
    <t>Modul</t>
  </si>
  <si>
    <t>Altersklasse</t>
  </si>
  <si>
    <t>Geb. Kind</t>
  </si>
  <si>
    <t>Stichtag:</t>
  </si>
  <si>
    <t>Tarif:</t>
  </si>
  <si>
    <t>St. gesamt</t>
  </si>
  <si>
    <t>Kinderbetreuung 0-2 Jährige</t>
  </si>
  <si>
    <t>Morgenmodul
07:00 - 7:30</t>
  </si>
  <si>
    <t>Vormittagsmodul
7:30 - 12:00</t>
  </si>
  <si>
    <t>Verlängerung Vormittagsmodul
12:00 - 14:00</t>
  </si>
  <si>
    <t>Start Nachmittagsmodul
11:00 - 14:00</t>
  </si>
  <si>
    <t>Nachmittagsmodul
14:00 - 17:30</t>
  </si>
  <si>
    <t>15 Stunden</t>
  </si>
  <si>
    <t>20 Stunden</t>
  </si>
  <si>
    <t>25 Stunden</t>
  </si>
  <si>
    <t>30 Stunden</t>
  </si>
  <si>
    <t>35 Stunden</t>
  </si>
  <si>
    <t>40 Stunden</t>
  </si>
  <si>
    <t>45 Stunden</t>
  </si>
  <si>
    <t>0-2 J</t>
  </si>
  <si>
    <t xml:space="preserve">0-2 J </t>
  </si>
  <si>
    <t xml:space="preserve">2-3 J </t>
  </si>
  <si>
    <t xml:space="preserve">3 J </t>
  </si>
  <si>
    <t>Ermäßigung</t>
  </si>
  <si>
    <t>keine</t>
  </si>
  <si>
    <t>nur bei Kindern von 0-2 Jahren möglich</t>
  </si>
  <si>
    <t>mehr Stunden</t>
  </si>
  <si>
    <t>Essen/Jause</t>
  </si>
  <si>
    <t>Name</t>
  </si>
  <si>
    <t>Tarife Kinderbetreuung Panama 2022/2023 (ab 01.09.2022)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</si>
</sst>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 applyProtection="1"/>
    <xf numFmtId="0" fontId="2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1" fillId="0" borderId="0" xfId="0" applyFont="1" applyProtection="1"/>
    <xf numFmtId="0" fontId="0" fillId="0" borderId="3" xfId="0" applyBorder="1" applyProtection="1"/>
    <xf numFmtId="0" fontId="0" fillId="0" borderId="4" xfId="0" applyBorder="1" applyProtection="1"/>
    <xf numFmtId="164" fontId="0" fillId="0" borderId="5" xfId="0" applyNumberFormat="1" applyBorder="1" applyProtection="1"/>
    <xf numFmtId="164" fontId="0" fillId="0" borderId="0" xfId="0" applyNumberForma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0" xfId="0" applyBorder="1" applyProtection="1"/>
    <xf numFmtId="164" fontId="0" fillId="0" borderId="7" xfId="0" applyNumberFormat="1" applyBorder="1" applyProtection="1"/>
    <xf numFmtId="0" fontId="0" fillId="0" borderId="8" xfId="0" applyBorder="1" applyProtection="1"/>
    <xf numFmtId="0" fontId="0" fillId="0" borderId="9" xfId="0" applyBorder="1" applyProtection="1"/>
    <xf numFmtId="164" fontId="0" fillId="0" borderId="10" xfId="0" applyNumberFormat="1" applyBorder="1" applyProtection="1"/>
    <xf numFmtId="0" fontId="1" fillId="0" borderId="11" xfId="0" applyFont="1" applyBorder="1" applyProtection="1"/>
    <xf numFmtId="14" fontId="1" fillId="0" borderId="0" xfId="0" applyNumberFormat="1" applyFont="1" applyAlignment="1" applyProtection="1">
      <alignment horizontal="right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12" xfId="0" applyBorder="1" applyProtection="1"/>
    <xf numFmtId="0" fontId="0" fillId="0" borderId="5" xfId="0" applyBorder="1" applyProtection="1"/>
    <xf numFmtId="0" fontId="0" fillId="0" borderId="7" xfId="0" applyBorder="1" applyProtection="1"/>
    <xf numFmtId="0" fontId="3" fillId="0" borderId="8" xfId="0" applyFont="1" applyBorder="1" applyAlignment="1" applyProtection="1">
      <alignment horizontal="right"/>
    </xf>
    <xf numFmtId="0" fontId="0" fillId="0" borderId="10" xfId="0" applyBorder="1" applyProtection="1"/>
    <xf numFmtId="164" fontId="3" fillId="0" borderId="9" xfId="0" applyNumberFormat="1" applyFont="1" applyBorder="1" applyProtection="1"/>
    <xf numFmtId="1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wrapText="1"/>
    </xf>
    <xf numFmtId="0" fontId="0" fillId="0" borderId="11" xfId="0" applyBorder="1" applyProtection="1"/>
    <xf numFmtId="14" fontId="0" fillId="0" borderId="0" xfId="0" applyNumberFormat="1" applyProtection="1">
      <protection locked="0"/>
    </xf>
    <xf numFmtId="9" fontId="0" fillId="0" borderId="0" xfId="0" applyNumberFormat="1" applyProtection="1"/>
    <xf numFmtId="10" fontId="0" fillId="3" borderId="1" xfId="0" applyNumberFormat="1" applyFill="1" applyBorder="1" applyProtection="1">
      <protection locked="0"/>
    </xf>
    <xf numFmtId="44" fontId="0" fillId="0" borderId="0" xfId="1" applyFont="1" applyBorder="1" applyProtection="1"/>
    <xf numFmtId="2" fontId="0" fillId="4" borderId="0" xfId="0" applyNumberFormat="1" applyFill="1" applyProtection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2:K33"/>
  <sheetViews>
    <sheetView tabSelected="1" topLeftCell="A13" zoomScale="85" zoomScaleNormal="85" workbookViewId="0">
      <selection activeCell="I27" sqref="I27"/>
    </sheetView>
  </sheetViews>
  <sheetFormatPr baseColWidth="10" defaultRowHeight="15"/>
  <cols>
    <col min="1" max="1" width="17.7109375" style="4" customWidth="1"/>
    <col min="2" max="2" width="18.5703125" style="4" customWidth="1"/>
    <col min="3" max="11" width="11.5703125" style="4" customWidth="1"/>
    <col min="12" max="12" width="11.42578125" style="4"/>
    <col min="13" max="13" width="3.7109375" style="4" customWidth="1"/>
    <col min="14" max="14" width="12.42578125" style="4" customWidth="1"/>
    <col min="15" max="15" width="10.28515625" style="4" bestFit="1" customWidth="1"/>
    <col min="16" max="16384" width="11.42578125" style="4"/>
  </cols>
  <sheetData>
    <row r="2" spans="1:11" ht="18.75">
      <c r="A2" s="5" t="s">
        <v>37</v>
      </c>
      <c r="B2" s="6"/>
      <c r="C2" s="6"/>
      <c r="D2" s="6"/>
      <c r="E2" s="5"/>
      <c r="F2" s="6"/>
      <c r="G2" s="6"/>
      <c r="H2" s="6"/>
      <c r="I2" s="5"/>
      <c r="J2" s="6"/>
      <c r="K2" s="6"/>
    </row>
    <row r="5" spans="1:11">
      <c r="A5" s="7" t="s">
        <v>14</v>
      </c>
      <c r="B5" s="6"/>
      <c r="E5" s="7" t="s">
        <v>0</v>
      </c>
      <c r="F5" s="6"/>
      <c r="I5" s="7" t="s">
        <v>1</v>
      </c>
      <c r="J5" s="6"/>
    </row>
    <row r="7" spans="1:11">
      <c r="A7" s="33" t="s">
        <v>27</v>
      </c>
      <c r="B7" s="10" t="s">
        <v>20</v>
      </c>
      <c r="C7" s="11">
        <v>172</v>
      </c>
      <c r="E7" s="9" t="s">
        <v>29</v>
      </c>
      <c r="F7" s="10" t="s">
        <v>20</v>
      </c>
      <c r="G7" s="11">
        <v>133</v>
      </c>
      <c r="K7" s="12"/>
    </row>
    <row r="8" spans="1:11">
      <c r="A8" s="18" t="s">
        <v>27</v>
      </c>
      <c r="B8" s="16" t="s">
        <v>21</v>
      </c>
      <c r="C8" s="17">
        <v>229</v>
      </c>
      <c r="E8" s="9" t="s">
        <v>29</v>
      </c>
      <c r="F8" s="16" t="s">
        <v>21</v>
      </c>
      <c r="G8" s="17">
        <v>177</v>
      </c>
      <c r="K8" s="12"/>
    </row>
    <row r="9" spans="1:11">
      <c r="A9" s="33" t="s">
        <v>28</v>
      </c>
      <c r="B9" s="16" t="s">
        <v>22</v>
      </c>
      <c r="C9" s="17">
        <v>287</v>
      </c>
      <c r="E9" s="9" t="s">
        <v>29</v>
      </c>
      <c r="F9" s="16" t="s">
        <v>22</v>
      </c>
      <c r="G9" s="17">
        <v>221</v>
      </c>
      <c r="I9" s="9" t="s">
        <v>30</v>
      </c>
      <c r="J9" s="10" t="s">
        <v>22</v>
      </c>
      <c r="K9" s="11">
        <v>39</v>
      </c>
    </row>
    <row r="10" spans="1:11">
      <c r="A10" s="18" t="s">
        <v>28</v>
      </c>
      <c r="B10" s="16" t="s">
        <v>23</v>
      </c>
      <c r="C10" s="17">
        <v>337</v>
      </c>
      <c r="E10" s="9" t="s">
        <v>29</v>
      </c>
      <c r="F10" s="16" t="s">
        <v>23</v>
      </c>
      <c r="G10" s="17">
        <v>263</v>
      </c>
      <c r="I10" s="9" t="s">
        <v>30</v>
      </c>
      <c r="J10" s="16" t="s">
        <v>23</v>
      </c>
      <c r="K10" s="17">
        <v>85</v>
      </c>
    </row>
    <row r="11" spans="1:11">
      <c r="A11" s="33" t="s">
        <v>28</v>
      </c>
      <c r="B11" s="16" t="s">
        <v>24</v>
      </c>
      <c r="C11" s="17">
        <v>387</v>
      </c>
      <c r="E11" s="9" t="s">
        <v>29</v>
      </c>
      <c r="F11" s="16" t="s">
        <v>24</v>
      </c>
      <c r="G11" s="17">
        <v>304</v>
      </c>
      <c r="I11" s="9" t="s">
        <v>30</v>
      </c>
      <c r="J11" s="16" t="s">
        <v>24</v>
      </c>
      <c r="K11" s="17">
        <v>126</v>
      </c>
    </row>
    <row r="12" spans="1:11">
      <c r="A12" s="33" t="s">
        <v>28</v>
      </c>
      <c r="B12" s="16" t="s">
        <v>25</v>
      </c>
      <c r="C12" s="17">
        <v>437</v>
      </c>
      <c r="E12" s="9" t="s">
        <v>29</v>
      </c>
      <c r="F12" s="16" t="s">
        <v>25</v>
      </c>
      <c r="G12" s="17">
        <v>346</v>
      </c>
      <c r="I12" s="9" t="s">
        <v>30</v>
      </c>
      <c r="J12" s="16" t="s">
        <v>25</v>
      </c>
      <c r="K12" s="17">
        <v>169</v>
      </c>
    </row>
    <row r="13" spans="1:11">
      <c r="A13" s="18" t="s">
        <v>28</v>
      </c>
      <c r="B13" s="19" t="s">
        <v>26</v>
      </c>
      <c r="C13" s="20">
        <v>487</v>
      </c>
      <c r="E13" s="33" t="s">
        <v>29</v>
      </c>
      <c r="F13" s="19" t="s">
        <v>26</v>
      </c>
      <c r="G13" s="20">
        <v>387</v>
      </c>
      <c r="I13" s="33" t="s">
        <v>30</v>
      </c>
      <c r="J13" s="19" t="s">
        <v>26</v>
      </c>
      <c r="K13" s="20">
        <v>210</v>
      </c>
    </row>
    <row r="14" spans="1:11">
      <c r="C14" s="12"/>
      <c r="G14" s="12"/>
      <c r="K14" s="12"/>
    </row>
    <row r="15" spans="1:11">
      <c r="A15" s="8" t="s">
        <v>2</v>
      </c>
      <c r="K15" s="12"/>
    </row>
    <row r="17" spans="1:11">
      <c r="A17" s="13"/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13</v>
      </c>
    </row>
    <row r="18" spans="1:11" ht="30">
      <c r="A18" s="32" t="s">
        <v>15</v>
      </c>
      <c r="B18" s="2"/>
      <c r="C18" s="2"/>
      <c r="D18" s="2"/>
      <c r="E18" s="2"/>
      <c r="F18" s="2"/>
      <c r="G18" s="14">
        <f>COUNTIF(B18:F18,"=x")*0.5</f>
        <v>0</v>
      </c>
    </row>
    <row r="19" spans="1:11" ht="30">
      <c r="A19" s="32" t="s">
        <v>16</v>
      </c>
      <c r="B19" s="2"/>
      <c r="C19" s="2"/>
      <c r="D19" s="2"/>
      <c r="E19" s="2"/>
      <c r="F19" s="2"/>
      <c r="G19" s="14">
        <f>COUNTIF(B19:F19,"=x")*4.5</f>
        <v>0</v>
      </c>
    </row>
    <row r="20" spans="1:11" ht="45">
      <c r="A20" s="32" t="s">
        <v>17</v>
      </c>
      <c r="B20" s="2"/>
      <c r="C20" s="2"/>
      <c r="D20" s="2"/>
      <c r="E20" s="2"/>
      <c r="F20" s="2"/>
      <c r="G20" s="14">
        <f>COUNTIF(B20:F20,"=x")*2</f>
        <v>0</v>
      </c>
    </row>
    <row r="21" spans="1:11" ht="60">
      <c r="A21" s="32" t="s">
        <v>18</v>
      </c>
      <c r="B21" s="2"/>
      <c r="C21" s="2"/>
      <c r="D21" s="2"/>
      <c r="E21" s="2"/>
      <c r="F21" s="2"/>
      <c r="G21" s="14">
        <f>COUNTIF(B21:F21,"=x")*3</f>
        <v>0</v>
      </c>
    </row>
    <row r="22" spans="1:11" ht="45">
      <c r="A22" s="32" t="s">
        <v>19</v>
      </c>
      <c r="B22" s="3"/>
      <c r="C22" s="3"/>
      <c r="D22" s="3"/>
      <c r="E22" s="3"/>
      <c r="F22" s="3"/>
      <c r="G22" s="14">
        <f>COUNTIF(B22:F22,"=x")*3.5</f>
        <v>0</v>
      </c>
    </row>
    <row r="23" spans="1:11">
      <c r="G23" s="1">
        <f>SUM(G18:G22)</f>
        <v>0</v>
      </c>
    </row>
    <row r="24" spans="1:11" hidden="1">
      <c r="B24" s="4" t="s">
        <v>32</v>
      </c>
      <c r="C24" s="35">
        <v>0.25</v>
      </c>
      <c r="D24" s="35">
        <v>0.5</v>
      </c>
      <c r="E24" s="35">
        <v>0.75</v>
      </c>
      <c r="K24" s="12"/>
    </row>
    <row r="25" spans="1:11">
      <c r="A25" s="21" t="s">
        <v>31</v>
      </c>
      <c r="B25" s="36"/>
      <c r="C25" s="4" t="s">
        <v>33</v>
      </c>
      <c r="K25" s="12"/>
    </row>
    <row r="26" spans="1:11">
      <c r="A26" s="21" t="s">
        <v>10</v>
      </c>
      <c r="B26" s="31"/>
      <c r="C26" s="22" t="s">
        <v>11</v>
      </c>
      <c r="D26" s="34">
        <v>44805</v>
      </c>
      <c r="E26" s="38">
        <f>DATEDIF(B26,D26,"y")</f>
        <v>122</v>
      </c>
      <c r="F26" s="23"/>
      <c r="G26" s="23"/>
    </row>
    <row r="27" spans="1:11">
      <c r="A27" s="21" t="s">
        <v>36</v>
      </c>
      <c r="B27" s="31"/>
      <c r="C27" s="22"/>
      <c r="D27" s="34"/>
      <c r="E27" s="23"/>
      <c r="F27" s="23"/>
      <c r="G27" s="23"/>
    </row>
    <row r="28" spans="1:11">
      <c r="A28" s="8"/>
      <c r="B28" s="22"/>
      <c r="C28" s="23"/>
      <c r="D28" s="23"/>
      <c r="E28" s="24"/>
      <c r="F28" s="23"/>
      <c r="G28" s="23"/>
    </row>
    <row r="29" spans="1:11">
      <c r="A29" s="13" t="s">
        <v>9</v>
      </c>
      <c r="B29" s="25" t="str">
        <f>IF(E26&lt;=1,Tabelle1!A5,IF(E26&lt;=2,Tabelle1!E5,IF(E26&gt;2,Tabelle1!I5,IF(E26="","",))))</f>
        <v>Kinderbetreuung 3 Jährige</v>
      </c>
      <c r="C29" s="25"/>
      <c r="D29" s="14"/>
    </row>
    <row r="30" spans="1:11">
      <c r="K30" s="12"/>
    </row>
    <row r="31" spans="1:11">
      <c r="A31" s="9" t="s">
        <v>8</v>
      </c>
      <c r="B31" s="10" t="str">
        <f>IF(AND($B$29=Tabelle1!$A$5,$G$23&lt;16),Tabelle1!A7,IF(AND($B$29=Tabelle1!$A$5,$G$23&lt;21),Tabelle1!A8,IF(AND($B$29=Tabelle1!$A$5,$G$23&lt;26),Tabelle1!A9,IF(AND($B$29=Tabelle1!$A$5,$G$23&lt;31),Tabelle1!A10,IF(AND($B$29=Tabelle1!$A$5,$G$23&lt;36),Tabelle1!A11,IF(AND($B$29=Tabelle1!$A$5,$G$23&lt;41),Tabelle1!A12,IF(AND($B$29=Tabelle1!$A$5,$G$23&gt;40),Tabelle1!A13,IF(AND($B$29=Tabelle1!$E$5,$G$23&lt;16),Tabelle1!E7,IF(AND($B$29=Tabelle1!$E$5,$G$23&lt;21),Tabelle1!E8,IF(AND($B$29=Tabelle1!$E$5,$G$23&lt;26),Tabelle1!E9,IF(AND($B$29=Tabelle1!$E$5,$G$23&lt;31),Tabelle1!E10,IF(AND($B$29=Tabelle1!$E$5,$G$23&lt;36),Tabelle1!E11,IF(AND($B$29=Tabelle1!$E$5,$G$23&lt;41),Tabelle1!E12,IF(AND($B$29=Tabelle1!$E$5,$G$23&gt;40),Tabelle1!E13,IF(AND($B$29=Tabelle1!$I$5,$G$23&lt;26),Tabelle1!I9,IF(AND($B$29=Tabelle1!$I$5,$G$23&lt;31),Tabelle1!I10,IF(AND($B$29=Tabelle1!$I$5,$G$23&lt;36),Tabelle1!I11,IF(AND($B$29=Tabelle1!$I$5,$G$23&lt;41),Tabelle1!I12,IF(AND($B$29=Tabelle1!$I$5,$G$23&gt;40),Tabelle1!I13)))))))))))))))))))</f>
        <v xml:space="preserve">3 J </v>
      </c>
      <c r="C31" s="10"/>
      <c r="D31" s="10" t="str">
        <f>IF(AND($B$29=Tabelle1!$A$5,$G$23&lt;16),Tabelle1!B7,IF(AND($B$29=Tabelle1!$A$5,$G$23&lt;21),Tabelle1!B8,IF(AND($B$29=Tabelle1!$A$5,$G$23&lt;26),Tabelle1!B9,IF(AND($B$29=Tabelle1!$A$5,$G$23&lt;31),Tabelle1!B10,IF(AND($B$29=Tabelle1!$A$5,$G$23&lt;36),Tabelle1!B11,IF(AND($B$29=Tabelle1!$A$5,$G$23&lt;41),Tabelle1!B12,IF(AND($B$29=Tabelle1!$A$5,$G$23&gt;40),Tabelle1!B13,IF(AND($B$29=Tabelle1!$E$5,$G$23&lt;16),Tabelle1!F7,IF(AND($B$29=Tabelle1!$E$5,$G$23&lt;21),Tabelle1!F8,IF(AND($B$29=Tabelle1!$E$5,$G$23&lt;26),Tabelle1!F9,IF(AND($B$29=Tabelle1!$E$5,$G$23&lt;31),Tabelle1!F10,IF(AND($B$29=Tabelle1!$E$5,$G$23&lt;36),Tabelle1!F11,IF(AND($B$29=Tabelle1!$E$5,$G$23&lt;41),Tabelle1!F12,IF(AND($B$29=Tabelle1!$E$5,$G$23&gt;40),Tabelle1!F13,IF(AND($B$29=Tabelle1!$I$5,$G$23&lt;26),Tabelle1!J9,IF(AND($B$29=Tabelle1!$I$5,$G$23&lt;31),Tabelle1!J10,IF(AND($B$29=Tabelle1!$I$5,$G$23&lt;36),Tabelle1!J11,IF(AND($B$29=Tabelle1!$I$5,$G$23&lt;41),Tabelle1!J12,IF(AND($B$29=Tabelle1!$I$5,$G$23&gt;40),Tabelle1!J13)))))))))))))))))))</f>
        <v>25 Stunden</v>
      </c>
      <c r="E31" s="26"/>
      <c r="K31" s="12"/>
    </row>
    <row r="32" spans="1:11">
      <c r="A32" s="15" t="s">
        <v>34</v>
      </c>
      <c r="B32" s="37" t="str">
        <f>IF(G23&gt;45,(IF(E26&lt;=1,(G23-45)*2.1*4.33,(IF(E26&gt;1,(G23-45)*1.74*4.33)))),"-")</f>
        <v>-</v>
      </c>
      <c r="C32" s="16" t="s">
        <v>35</v>
      </c>
      <c r="D32" s="37">
        <f>COUNTIF(B20:F20,"=x")*5.3*4.33+COUNTIF(B21:F21,"=x")*5.3*4.33+(COUNTIFS(B19:F19,"=x",B22:F22,"=x")+COUNTIFS(B19:F19,"=x",B22:F22,"")+COUNTIFS(B19:F19,"",B22:F22,"=x"))*1*4.33</f>
        <v>0</v>
      </c>
      <c r="E32" s="27"/>
      <c r="K32" s="12"/>
    </row>
    <row r="33" spans="1:5" ht="15.75">
      <c r="A33" s="28" t="s">
        <v>12</v>
      </c>
      <c r="B33" s="30">
        <f>(IF(AND($B$29=Tabelle1!$A$5,$G$23&lt;16),Tabelle1!C7,IF(AND($B$29=Tabelle1!$A$5,$G$23&lt;21),Tabelle1!C8,IF(AND($B$29=Tabelle1!$A$5,$G$23&lt;26),Tabelle1!C9,IF(AND($B$29=Tabelle1!$A$5,$G$23&lt;31),Tabelle1!C10,IF(AND($B$29=Tabelle1!$A$5,$G$23&lt;36),Tabelle1!C11,IF(AND($B$29=Tabelle1!$A$5,$G$23&lt;41),Tabelle1!C12,IF(AND($B$29=Tabelle1!$A$5,$G$23&gt;40),Tabelle1!C13,IF(AND($B$29=Tabelle1!$E$5,$G$23&lt;16),Tabelle1!G7,IF(AND($B$29=Tabelle1!$E$5,$G$23&lt;21),Tabelle1!G8,IF(AND($B$29=Tabelle1!$E$5,$G$23&lt;26),Tabelle1!G9,IF(AND($B$29=Tabelle1!$E$5,$G$23&lt;31),Tabelle1!G10,IF(AND($B$29=Tabelle1!$E$5,$G$23&lt;36),Tabelle1!G11,IF(AND($B$29=Tabelle1!$E$5,$G$23&lt;41),Tabelle1!G12,IF(AND($B$29=Tabelle1!$E$5,$G$23&gt;40),Tabelle1!G13,IF(AND($B$29=Tabelle1!$I$5,$G$23&lt;26),Tabelle1!K9,IF(AND($B$29=Tabelle1!$I$5,$G$23&lt;31),Tabelle1!K10,IF(AND($B$29=Tabelle1!$I$5,$G$23&lt;36),Tabelle1!K11,IF(AND($B$29=Tabelle1!$I$5,$G$23&lt;41),Tabelle1!K12,IF(AND($B$29=Tabelle1!$I$5,$G$23&gt;40),Tabelle1!K13)))))))))))))))))))+(IF(B32="-",0,B32)))*(IF(E26&lt;=2,(IF(B25="keine",1,(1-B25))),1))+D32</f>
        <v>39</v>
      </c>
      <c r="C33" s="19"/>
      <c r="D33" s="19"/>
      <c r="E33" s="29"/>
    </row>
  </sheetData>
  <sheetProtection password="CAF1" sheet="1" objects="1" scenarios="1"/>
  <dataValidations count="1">
    <dataValidation type="list" allowBlank="1" showInputMessage="1" showErrorMessage="1" sqref="B25">
      <formula1>$B$24:$E$24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copies="2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"/>
  <sheetViews>
    <sheetView workbookViewId="0">
      <selection sqref="A1:G16"/>
    </sheetView>
  </sheetViews>
  <sheetFormatPr baseColWidth="10" defaultRowHeight="15"/>
  <cols>
    <col min="1" max="1" width="13.42578125" customWidth="1"/>
    <col min="2" max="2" width="4.140625" bestFit="1" customWidth="1"/>
    <col min="3" max="3" width="2.85546875" bestFit="1" customWidth="1"/>
    <col min="4" max="4" width="3.28515625" bestFit="1" customWidth="1"/>
    <col min="5" max="5" width="24.5703125" bestFit="1" customWidth="1"/>
    <col min="6" max="6" width="13.85546875" bestFit="1" customWidth="1"/>
    <col min="7" max="7" width="15.28515625" bestFit="1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>
      <selection activeCell="B45" sqref="B45"/>
    </sheetView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Salzmann</dc:creator>
  <cp:lastModifiedBy>Katrin Stiplovsek</cp:lastModifiedBy>
  <cp:lastPrinted>2022-05-17T07:39:30Z</cp:lastPrinted>
  <dcterms:created xsi:type="dcterms:W3CDTF">2017-03-31T07:26:28Z</dcterms:created>
  <dcterms:modified xsi:type="dcterms:W3CDTF">2022-08-16T08:43:02Z</dcterms:modified>
</cp:coreProperties>
</file>